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ccounts Payable\+Travel\Travel Forms\"/>
    </mc:Choice>
  </mc:AlternateContent>
  <workbookProtection workbookAlgorithmName="SHA-512" workbookHashValue="S8PDxHz/0miG0n2KiegO5gmRys36Jv/Ppr+3khNo1ll/9KsGq122o1D+RHU2fo6X5IzATbwTneo3M5K/MzXBdw==" workbookSaltValue="UZdu4gMgBy62OMMPaQPmRw==" workbookSpinCount="100000" lockStructure="1"/>
  <bookViews>
    <workbookView xWindow="0" yWindow="0" windowWidth="19200" windowHeight="8490" tabRatio="652"/>
  </bookViews>
  <sheets>
    <sheet name="Overnight Meals" sheetId="6" r:id="rId1"/>
  </sheets>
  <definedNames>
    <definedName name="_xlnm.Print_Area" localSheetId="0">'Overnight Meals'!$A$1:$P$71</definedName>
    <definedName name="Z_F1EF21AE_8800_4E1D_91EF_4E4E1D53EC5F_.wvu.Cols" localSheetId="0" hidden="1">'Overnight Meals'!$D:$G</definedName>
    <definedName name="Z_F1EF21AE_8800_4E1D_91EF_4E4E1D53EC5F_.wvu.PrintArea" localSheetId="0" hidden="1">'Overnight Meals'!$A$1:$P$71</definedName>
    <definedName name="Z_F1EF21AE_8800_4E1D_91EF_4E4E1D53EC5F_.wvu.Rows" localSheetId="0" hidden="1">'Overnight Meals'!$78:$90</definedName>
  </definedNames>
  <calcPr calcId="162913"/>
  <customWorkbookViews>
    <customWorkbookView name="lng - Personal View" guid="{F1EF21AE-8800-4E1D-91EF-4E4E1D53EC5F}" mergeInterval="0" personalView="1" maximized="1" windowWidth="815" windowHeight="543" tabRatio="652" activeSheetId="1" showComments="commIndAndComment"/>
  </customWorkbookViews>
</workbook>
</file>

<file path=xl/calcChain.xml><?xml version="1.0" encoding="utf-8"?>
<calcChain xmlns="http://schemas.openxmlformats.org/spreadsheetml/2006/main">
  <c r="C22" i="6" l="1"/>
  <c r="C42" i="6"/>
  <c r="D22" i="6"/>
  <c r="I52" i="6"/>
  <c r="E22" i="6"/>
  <c r="F22" i="6"/>
  <c r="G22" i="6"/>
  <c r="O53" i="6"/>
  <c r="F42" i="6"/>
  <c r="G42" i="6"/>
  <c r="D42" i="6"/>
  <c r="E6" i="6"/>
  <c r="F6" i="6" s="1"/>
  <c r="F7" i="6"/>
  <c r="I95" i="6"/>
  <c r="I7" i="6" s="1"/>
  <c r="B9" i="6"/>
  <c r="F11" i="6"/>
  <c r="I97" i="6"/>
  <c r="I11" i="6" s="1"/>
  <c r="B16" i="6"/>
  <c r="J21" i="6"/>
  <c r="N21" i="6"/>
  <c r="J41" i="6"/>
  <c r="N41" i="6"/>
  <c r="I51" i="6"/>
  <c r="O52" i="6"/>
  <c r="E42" i="6" s="1"/>
  <c r="I53" i="6"/>
  <c r="O54" i="6"/>
  <c r="K67" i="6"/>
  <c r="M42" i="6" l="1"/>
  <c r="O42" i="6" s="1"/>
  <c r="H24" i="6"/>
  <c r="C32" i="6" s="1"/>
  <c r="M32" i="6" s="1"/>
  <c r="O32" i="6" s="1"/>
  <c r="M22" i="6"/>
  <c r="A13" i="6"/>
  <c r="C28" i="6" l="1"/>
  <c r="M28" i="6" s="1"/>
  <c r="O28" i="6" s="1"/>
  <c r="C30" i="6"/>
  <c r="B30" i="6" s="1"/>
  <c r="B32" i="6"/>
  <c r="C34" i="6"/>
  <c r="I34" i="6" s="1"/>
  <c r="C40" i="6"/>
  <c r="M40" i="6" s="1"/>
  <c r="O40" i="6" s="1"/>
  <c r="L41" i="6"/>
  <c r="C26" i="6"/>
  <c r="B26" i="6" s="1"/>
  <c r="N42" i="6"/>
  <c r="C38" i="6"/>
  <c r="B38" i="6" s="1"/>
  <c r="C24" i="6"/>
  <c r="A24" i="6" s="1"/>
  <c r="A32" i="6"/>
  <c r="J32" i="6"/>
  <c r="I32" i="6"/>
  <c r="C36" i="6"/>
  <c r="A36" i="6" s="1"/>
  <c r="O22" i="6"/>
  <c r="N22" i="6"/>
  <c r="J34" i="6"/>
  <c r="M34" i="6"/>
  <c r="O34" i="6" s="1"/>
  <c r="J36" i="6"/>
  <c r="M36" i="6"/>
  <c r="O36" i="6" s="1"/>
  <c r="B36" i="6"/>
  <c r="J40" i="6"/>
  <c r="I26" i="6"/>
  <c r="J26" i="6"/>
  <c r="I36" i="6" l="1"/>
  <c r="M26" i="6"/>
  <c r="O26" i="6" s="1"/>
  <c r="B34" i="6"/>
  <c r="A26" i="6"/>
  <c r="B28" i="6"/>
  <c r="I40" i="6"/>
  <c r="I28" i="6"/>
  <c r="M24" i="6"/>
  <c r="O24" i="6" s="1"/>
  <c r="I38" i="6"/>
  <c r="A38" i="6"/>
  <c r="A34" i="6"/>
  <c r="I24" i="6"/>
  <c r="J30" i="6"/>
  <c r="I30" i="6"/>
  <c r="B40" i="6"/>
  <c r="J28" i="6"/>
  <c r="A28" i="6"/>
  <c r="J38" i="6"/>
  <c r="M30" i="6"/>
  <c r="O30" i="6" s="1"/>
  <c r="J24" i="6"/>
  <c r="A30" i="6"/>
  <c r="M38" i="6"/>
  <c r="O38" i="6" s="1"/>
  <c r="A40" i="6"/>
  <c r="B24" i="6"/>
  <c r="F17" i="6"/>
  <c r="F14" i="6"/>
  <c r="O44" i="6" l="1"/>
</calcChain>
</file>

<file path=xl/sharedStrings.xml><?xml version="1.0" encoding="utf-8"?>
<sst xmlns="http://schemas.openxmlformats.org/spreadsheetml/2006/main" count="68" uniqueCount="59">
  <si>
    <t>Date</t>
  </si>
  <si>
    <t>SECRETARY OF STATE</t>
  </si>
  <si>
    <t>Step</t>
  </si>
  <si>
    <t>Dates of Travel</t>
  </si>
  <si>
    <t>mm/dd/yy</t>
  </si>
  <si>
    <t>mm/dd/yyyy</t>
  </si>
  <si>
    <t>Enter</t>
  </si>
  <si>
    <t>Start Day</t>
  </si>
  <si>
    <t>End Day</t>
  </si>
  <si>
    <t>Link to external website - GSA Domestic Per Diem Rate</t>
  </si>
  <si>
    <t>Date of Travel</t>
  </si>
  <si>
    <t>Departure from / Return to - the Headquarter</t>
  </si>
  <si>
    <t>Enter Actual Meal Expense</t>
  </si>
  <si>
    <t>Reimbursable Limited to</t>
  </si>
  <si>
    <t>Amount to be Reimbursed</t>
  </si>
  <si>
    <t>First</t>
  </si>
  <si>
    <t>Day</t>
  </si>
  <si>
    <t>click here for time you leave Hqtr</t>
  </si>
  <si>
    <t>$</t>
  </si>
  <si>
    <t>Last</t>
  </si>
  <si>
    <t>click here for time you return Hqtr</t>
  </si>
  <si>
    <t>Total Reimbursable amount</t>
  </si>
  <si>
    <t>All reimbursements (amount reported on the travel voucher) are required by Article IX of the current General Appropriations</t>
  </si>
  <si>
    <t>Act to be actual costs incurred limited to the daily amounts specified by that statute.</t>
  </si>
  <si>
    <t>First Day of Travel</t>
  </si>
  <si>
    <t>Reimbursement Limit</t>
  </si>
  <si>
    <t>Last Day of Travel</t>
  </si>
  <si>
    <t>Reimb Limit</t>
  </si>
  <si>
    <t>Depart from Headquarters</t>
  </si>
  <si>
    <t>Return to Headquarters</t>
  </si>
  <si>
    <t>Earlier than 7:00 am</t>
  </si>
  <si>
    <t>7:00 am or earlier</t>
  </si>
  <si>
    <t>Not Reimbursable</t>
  </si>
  <si>
    <t>7:00 am thru 11:59 am</t>
  </si>
  <si>
    <t>7:01 am thru 12:00 noon</t>
  </si>
  <si>
    <t>12:00 noon thru 6:59 pm</t>
  </si>
  <si>
    <t>12:01 pm thru 7:00 pm</t>
  </si>
  <si>
    <t>7:00 pm or later</t>
  </si>
  <si>
    <t>7:01 pm or later</t>
  </si>
  <si>
    <t>Claims may not include: alcoholic beverages, tips, room service, or expenses for any person other than the traveling employee.</t>
  </si>
  <si>
    <t>Employees must take maximum advantage of meals offered by seminars or conferences to minimize meal expense.</t>
  </si>
  <si>
    <t>Meals within the area of Austin headquarters will not be reimbursed.</t>
  </si>
  <si>
    <t>I certify that the expenses identified above are costs of meals purchased and do not include any charges</t>
  </si>
  <si>
    <t>for alcoholic beverages, tips or room service and that all such expenses were for my own consumption.</t>
  </si>
  <si>
    <t>Departure from Headquarters</t>
  </si>
  <si>
    <t>earlier than 7:00 am</t>
  </si>
  <si>
    <t>between 7:00 am and 11:59 am</t>
  </si>
  <si>
    <t>between 12:00 noon and 6:59 pm</t>
  </si>
  <si>
    <t>7:00 pm or later (not reimbursable)</t>
  </si>
  <si>
    <t>7:00 am or earlier (not reimbursable)</t>
  </si>
  <si>
    <t>between 7:01 am and 12:00 noon</t>
  </si>
  <si>
    <t>between 12:01 pm and 7:00 pm</t>
  </si>
  <si>
    <t>There are Hidden Columns (72 thru 91).</t>
  </si>
  <si>
    <r>
      <t>Per Diem Meal Rate</t>
    </r>
    <r>
      <rPr>
        <sz val="14"/>
        <rFont val="Arial"/>
        <family val="2"/>
      </rPr>
      <t xml:space="preserve"> $</t>
    </r>
  </si>
  <si>
    <r>
      <t>Hint</t>
    </r>
    <r>
      <rPr>
        <i/>
        <sz val="8"/>
        <rFont val="Arial"/>
        <family val="2"/>
      </rPr>
      <t>: You have to specify the time of your Departure and Return from the drop-down list</t>
    </r>
  </si>
  <si>
    <t>Meal Expense Worksheet (Effective 06/07/2022)</t>
  </si>
  <si>
    <r>
      <t xml:space="preserve">Click link below for city/county that you are travelling;     </t>
    </r>
    <r>
      <rPr>
        <b/>
        <i/>
        <sz val="8"/>
        <color indexed="60"/>
        <rFont val="Arial"/>
        <family val="2"/>
      </rPr>
      <t>$59.00</t>
    </r>
    <r>
      <rPr>
        <i/>
        <sz val="8"/>
        <rFont val="Arial"/>
        <family val="2"/>
      </rPr>
      <t xml:space="preserve"> is the max for location not specifically listed</t>
    </r>
  </si>
  <si>
    <t>Version 3.07 copyright © Texas Secretary of State 2022</t>
  </si>
  <si>
    <t xml:space="preserve">Traveler's Signature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</si>
</sst>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[$-F800]dddd\,\ mmmm\ dd\,\ yyyy"/>
    <numFmt numFmtId="166" formatCode="&quot;$&quot;#,##0.00"/>
  </numFmts>
  <fonts count="5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7"/>
      <name val="Arial"/>
      <family val="2"/>
    </font>
    <font>
      <sz val="8"/>
      <color indexed="17"/>
      <name val="Arial"/>
      <family val="2"/>
    </font>
    <font>
      <sz val="9"/>
      <name val="Arial"/>
      <family val="2"/>
    </font>
    <font>
      <i/>
      <sz val="10"/>
      <color indexed="10"/>
      <name val="Arial"/>
      <family val="2"/>
    </font>
    <font>
      <b/>
      <i/>
      <sz val="8"/>
      <color indexed="17"/>
      <name val="Arial"/>
      <family val="2"/>
    </font>
    <font>
      <b/>
      <sz val="8"/>
      <name val="Arial"/>
      <family val="2"/>
    </font>
    <font>
      <i/>
      <sz val="12"/>
      <color indexed="17"/>
      <name val="Bell MT"/>
      <family val="1"/>
    </font>
    <font>
      <u/>
      <sz val="8"/>
      <color indexed="12"/>
      <name val="Arial"/>
      <family val="2"/>
    </font>
    <font>
      <i/>
      <u/>
      <sz val="8"/>
      <name val="Arial"/>
      <family val="2"/>
    </font>
    <font>
      <b/>
      <i/>
      <sz val="8"/>
      <color indexed="60"/>
      <name val="Arial"/>
      <family val="2"/>
    </font>
    <font>
      <i/>
      <sz val="10"/>
      <color theme="6" tint="-0.249977111117893"/>
      <name val="Arial"/>
      <family val="2"/>
    </font>
    <font>
      <sz val="10"/>
      <color rgb="FF92D050"/>
      <name val="Arial"/>
      <family val="2"/>
    </font>
    <font>
      <i/>
      <sz val="8"/>
      <color theme="6" tint="-0.249977111117893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8" fillId="23" borderId="7" applyNumberFormat="0" applyFont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2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3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horizontal="center" wrapText="1"/>
    </xf>
    <xf numFmtId="14" fontId="0" fillId="24" borderId="10" xfId="0" applyNumberFormat="1" applyFill="1" applyBorder="1" applyAlignment="1" applyProtection="1">
      <alignment horizontal="center"/>
    </xf>
    <xf numFmtId="43" fontId="9" fillId="24" borderId="10" xfId="28" applyFont="1" applyFill="1" applyBorder="1" applyProtection="1"/>
    <xf numFmtId="43" fontId="9" fillId="24" borderId="11" xfId="28" applyFont="1" applyFill="1" applyBorder="1" applyProtection="1"/>
    <xf numFmtId="43" fontId="9" fillId="0" borderId="0" xfId="28" applyFont="1" applyFill="1" applyBorder="1" applyProtection="1"/>
    <xf numFmtId="14" fontId="8" fillId="24" borderId="10" xfId="28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right" wrapText="1"/>
    </xf>
    <xf numFmtId="0" fontId="34" fillId="0" borderId="0" xfId="0" applyFont="1" applyAlignment="1" applyProtection="1">
      <alignment horizontal="center" wrapText="1"/>
    </xf>
    <xf numFmtId="14" fontId="34" fillId="0" borderId="0" xfId="0" applyNumberFormat="1" applyFont="1" applyBorder="1" applyAlignment="1" applyProtection="1">
      <alignment horizontal="center"/>
    </xf>
    <xf numFmtId="0" fontId="35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4" fontId="0" fillId="0" borderId="0" xfId="0" applyNumberFormat="1" applyBorder="1" applyAlignment="1" applyProtection="1">
      <alignment horizontal="center"/>
    </xf>
    <xf numFmtId="0" fontId="34" fillId="0" borderId="0" xfId="0" applyFont="1" applyAlignment="1" applyProtection="1">
      <alignment wrapText="1"/>
    </xf>
    <xf numFmtId="166" fontId="1" fillId="24" borderId="10" xfId="29" applyNumberFormat="1" applyFont="1" applyFill="1" applyBorder="1" applyAlignment="1" applyProtection="1">
      <alignment horizontal="center" wrapText="1"/>
    </xf>
    <xf numFmtId="14" fontId="8" fillId="24" borderId="10" xfId="28" applyNumberFormat="1" applyFont="1" applyFill="1" applyBorder="1" applyProtection="1"/>
    <xf numFmtId="14" fontId="8" fillId="24" borderId="11" xfId="28" applyNumberFormat="1" applyFont="1" applyFill="1" applyBorder="1" applyProtection="1"/>
    <xf numFmtId="14" fontId="8" fillId="0" borderId="0" xfId="28" applyNumberFormat="1" applyFont="1" applyFill="1" applyBorder="1" applyProtection="1"/>
    <xf numFmtId="4" fontId="8" fillId="24" borderId="10" xfId="28" applyNumberFormat="1" applyFont="1" applyFill="1" applyBorder="1" applyAlignment="1" applyProtection="1">
      <alignment horizontal="center"/>
      <protection locked="0"/>
    </xf>
    <xf numFmtId="0" fontId="38" fillId="0" borderId="0" xfId="37" applyFont="1" applyBorder="1" applyAlignment="1" applyProtection="1"/>
    <xf numFmtId="0" fontId="0" fillId="0" borderId="0" xfId="0" applyBorder="1" applyProtection="1"/>
    <xf numFmtId="0" fontId="39" fillId="0" borderId="0" xfId="0" applyFont="1" applyAlignment="1" applyProtection="1">
      <alignment wrapText="1"/>
    </xf>
    <xf numFmtId="0" fontId="40" fillId="0" borderId="0" xfId="37" applyFont="1" applyBorder="1" applyAlignment="1" applyProtection="1">
      <alignment horizontal="left" wrapText="1"/>
    </xf>
    <xf numFmtId="0" fontId="8" fillId="0" borderId="0" xfId="0" applyFont="1" applyProtection="1"/>
    <xf numFmtId="0" fontId="8" fillId="0" borderId="12" xfId="0" applyFont="1" applyBorder="1" applyAlignment="1" applyProtection="1">
      <alignment horizontal="center" wrapText="1"/>
    </xf>
    <xf numFmtId="0" fontId="9" fillId="0" borderId="0" xfId="0" applyFont="1" applyAlignment="1" applyProtection="1">
      <alignment horizontal="center" wrapText="1"/>
    </xf>
    <xf numFmtId="0" fontId="8" fillId="0" borderId="12" xfId="0" applyFont="1" applyBorder="1" applyAlignment="1" applyProtection="1">
      <alignment wrapText="1"/>
    </xf>
    <xf numFmtId="0" fontId="9" fillId="0" borderId="12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44" fontId="0" fillId="0" borderId="0" xfId="0" applyNumberFormat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44" fontId="7" fillId="0" borderId="0" xfId="0" applyNumberFormat="1" applyFont="1" applyAlignment="1" applyProtection="1">
      <alignment horizontal="center" wrapText="1"/>
    </xf>
    <xf numFmtId="0" fontId="7" fillId="0" borderId="0" xfId="0" applyFont="1" applyFill="1" applyAlignment="1" applyProtection="1">
      <alignment horizontal="center" wrapText="1"/>
    </xf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164" fontId="0" fillId="0" borderId="0" xfId="0" applyNumberFormat="1" applyFill="1" applyBorder="1" applyAlignment="1" applyProtection="1">
      <alignment horizontal="center"/>
    </xf>
    <xf numFmtId="1" fontId="0" fillId="25" borderId="0" xfId="0" applyNumberFormat="1" applyFill="1" applyBorder="1" applyProtection="1"/>
    <xf numFmtId="0" fontId="0" fillId="0" borderId="0" xfId="0" applyBorder="1" applyAlignment="1" applyProtection="1">
      <alignment horizontal="right"/>
    </xf>
    <xf numFmtId="2" fontId="1" fillId="24" borderId="10" xfId="29" applyNumberFormat="1" applyFont="1" applyFill="1" applyBorder="1" applyProtection="1">
      <protection locked="0"/>
    </xf>
    <xf numFmtId="44" fontId="1" fillId="0" borderId="0" xfId="29" applyFont="1" applyFill="1" applyBorder="1" applyProtection="1"/>
    <xf numFmtId="44" fontId="1" fillId="0" borderId="0" xfId="29" applyFont="1" applyBorder="1" applyProtection="1"/>
    <xf numFmtId="0" fontId="1" fillId="0" borderId="0" xfId="0" applyFont="1" applyAlignment="1" applyProtection="1">
      <alignment horizontal="right"/>
    </xf>
    <xf numFmtId="0" fontId="9" fillId="0" borderId="0" xfId="0" applyFont="1" applyProtection="1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Protection="1"/>
    <xf numFmtId="44" fontId="36" fillId="0" borderId="0" xfId="29" applyFont="1" applyFill="1" applyBorder="1" applyAlignment="1" applyProtection="1">
      <alignment horizontal="right"/>
    </xf>
    <xf numFmtId="0" fontId="9" fillId="0" borderId="0" xfId="0" applyFont="1" applyBorder="1" applyProtection="1"/>
    <xf numFmtId="44" fontId="9" fillId="0" borderId="0" xfId="29" applyFont="1" applyFill="1" applyBorder="1" applyProtection="1"/>
    <xf numFmtId="0" fontId="9" fillId="0" borderId="0" xfId="0" applyFont="1" applyAlignment="1" applyProtection="1">
      <alignment horizontal="right"/>
    </xf>
    <xf numFmtId="164" fontId="9" fillId="0" borderId="0" xfId="0" applyNumberFormat="1" applyFont="1" applyBorder="1" applyProtection="1"/>
    <xf numFmtId="44" fontId="0" fillId="0" borderId="0" xfId="0" applyNumberFormat="1" applyProtection="1"/>
    <xf numFmtId="0" fontId="41" fillId="0" borderId="0" xfId="0" applyFont="1" applyProtection="1"/>
    <xf numFmtId="44" fontId="41" fillId="0" borderId="0" xfId="0" applyNumberFormat="1" applyFont="1" applyAlignment="1" applyProtection="1">
      <alignment horizontal="right"/>
    </xf>
    <xf numFmtId="44" fontId="41" fillId="0" borderId="0" xfId="0" applyNumberFormat="1" applyFont="1" applyProtection="1"/>
    <xf numFmtId="0" fontId="42" fillId="0" borderId="0" xfId="0" applyFont="1" applyAlignment="1" applyProtection="1">
      <alignment horizontal="left"/>
    </xf>
    <xf numFmtId="1" fontId="0" fillId="0" borderId="0" xfId="0" applyNumberFormat="1" applyFill="1" applyBorder="1" applyProtection="1"/>
    <xf numFmtId="0" fontId="0" fillId="0" borderId="0" xfId="0" applyFill="1" applyProtection="1"/>
    <xf numFmtId="2" fontId="1" fillId="0" borderId="0" xfId="29" applyNumberFormat="1" applyFont="1" applyFill="1" applyBorder="1" applyProtection="1"/>
    <xf numFmtId="0" fontId="43" fillId="0" borderId="0" xfId="0" applyFont="1" applyProtection="1"/>
    <xf numFmtId="0" fontId="10" fillId="0" borderId="0" xfId="37" applyAlignment="1" applyProtection="1"/>
    <xf numFmtId="0" fontId="2" fillId="0" borderId="0" xfId="0" applyFont="1" applyBorder="1" applyAlignment="1" applyProtection="1">
      <alignment horizontal="right"/>
    </xf>
    <xf numFmtId="0" fontId="0" fillId="0" borderId="13" xfId="0" applyBorder="1" applyProtection="1"/>
    <xf numFmtId="44" fontId="0" fillId="0" borderId="13" xfId="0" applyNumberFormat="1" applyBorder="1" applyProtection="1"/>
    <xf numFmtId="0" fontId="2" fillId="0" borderId="10" xfId="0" applyFont="1" applyBorder="1" applyProtection="1"/>
    <xf numFmtId="0" fontId="44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4" fillId="0" borderId="10" xfId="0" applyFont="1" applyBorder="1" applyProtection="1"/>
    <xf numFmtId="0" fontId="8" fillId="0" borderId="10" xfId="0" applyFont="1" applyBorder="1" applyProtection="1"/>
    <xf numFmtId="0" fontId="9" fillId="0" borderId="10" xfId="0" applyFont="1" applyBorder="1" applyProtection="1"/>
    <xf numFmtId="0" fontId="0" fillId="0" borderId="10" xfId="0" applyBorder="1" applyProtection="1"/>
    <xf numFmtId="7" fontId="1" fillId="0" borderId="10" xfId="29" quotePrefix="1" applyNumberFormat="1" applyFont="1" applyBorder="1" applyAlignment="1" applyProtection="1">
      <alignment horizontal="center"/>
    </xf>
    <xf numFmtId="0" fontId="4" fillId="26" borderId="0" xfId="0" applyFont="1" applyFill="1" applyProtection="1"/>
    <xf numFmtId="0" fontId="0" fillId="26" borderId="0" xfId="0" applyFill="1" applyProtection="1"/>
    <xf numFmtId="0" fontId="45" fillId="0" borderId="0" xfId="0" applyFont="1" applyAlignment="1" applyProtection="1">
      <alignment horizontal="center"/>
    </xf>
    <xf numFmtId="0" fontId="46" fillId="0" borderId="0" xfId="37" applyFont="1" applyAlignment="1" applyProtection="1"/>
    <xf numFmtId="165" fontId="0" fillId="0" borderId="14" xfId="0" applyNumberFormat="1" applyBorder="1" applyAlignment="1" applyProtection="1">
      <alignment horizontal="left" wrapText="1"/>
    </xf>
    <xf numFmtId="165" fontId="0" fillId="0" borderId="15" xfId="0" applyNumberFormat="1" applyBorder="1" applyAlignment="1" applyProtection="1">
      <alignment wrapText="1"/>
    </xf>
    <xf numFmtId="165" fontId="1" fillId="0" borderId="16" xfId="0" applyNumberFormat="1" applyFont="1" applyBorder="1" applyAlignment="1" applyProtection="1">
      <alignment horizontal="left" wrapText="1"/>
    </xf>
    <xf numFmtId="0" fontId="33" fillId="0" borderId="0" xfId="0" applyFont="1" applyAlignment="1" applyProtection="1"/>
    <xf numFmtId="0" fontId="47" fillId="0" borderId="0" xfId="0" applyFont="1" applyProtection="1"/>
    <xf numFmtId="0" fontId="10" fillId="0" borderId="0" xfId="37" applyFont="1" applyAlignment="1" applyProtection="1">
      <alignment horizontal="center" wrapText="1"/>
    </xf>
    <xf numFmtId="0" fontId="10" fillId="0" borderId="0" xfId="37" applyAlignment="1" applyProtection="1">
      <alignment horizontal="center" wrapText="1"/>
    </xf>
    <xf numFmtId="43" fontId="44" fillId="27" borderId="10" xfId="28" applyFont="1" applyFill="1" applyBorder="1" applyProtection="1">
      <protection locked="0"/>
    </xf>
    <xf numFmtId="0" fontId="49" fillId="0" borderId="0" xfId="0" applyFont="1" applyProtection="1"/>
    <xf numFmtId="0" fontId="50" fillId="0" borderId="0" xfId="0" applyFont="1" applyProtection="1"/>
    <xf numFmtId="44" fontId="9" fillId="0" borderId="10" xfId="29" applyFont="1" applyBorder="1" applyAlignment="1" applyProtection="1">
      <alignment horizontal="center"/>
    </xf>
    <xf numFmtId="0" fontId="5" fillId="28" borderId="0" xfId="0" applyFont="1" applyFill="1" applyProtection="1"/>
    <xf numFmtId="0" fontId="4" fillId="28" borderId="0" xfId="0" applyFont="1" applyFill="1" applyProtection="1"/>
    <xf numFmtId="0" fontId="0" fillId="28" borderId="0" xfId="0" applyFill="1" applyProtection="1"/>
    <xf numFmtId="0" fontId="3" fillId="0" borderId="0" xfId="0" applyFont="1" applyAlignment="1" applyProtection="1">
      <alignment horizontal="right"/>
    </xf>
    <xf numFmtId="0" fontId="32" fillId="0" borderId="0" xfId="0" applyFont="1" applyAlignment="1" applyProtection="1">
      <alignment horizontal="center"/>
    </xf>
    <xf numFmtId="0" fontId="51" fillId="0" borderId="0" xfId="0" applyFont="1" applyAlignment="1" applyProtection="1">
      <alignment horizontal="center"/>
    </xf>
    <xf numFmtId="0" fontId="37" fillId="0" borderId="0" xfId="0" applyFont="1" applyAlignment="1" applyProtection="1">
      <alignment horizontal="center" wrapText="1"/>
    </xf>
    <xf numFmtId="14" fontId="0" fillId="24" borderId="12" xfId="0" applyNumberFormat="1" applyFill="1" applyBorder="1" applyAlignment="1" applyProtection="1">
      <alignment horizontal="center"/>
      <protection locked="0"/>
    </xf>
    <xf numFmtId="0" fontId="46" fillId="0" borderId="0" xfId="37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36" fillId="0" borderId="0" xfId="0" applyFont="1" applyAlignment="1" applyProtection="1">
      <alignment horizontal="left" wrapText="1"/>
    </xf>
    <xf numFmtId="0" fontId="40" fillId="0" borderId="0" xfId="37" applyFont="1" applyBorder="1" applyAlignment="1" applyProtection="1">
      <alignment horizontal="left" wrapText="1"/>
    </xf>
    <xf numFmtId="0" fontId="13" fillId="0" borderId="0" xfId="0" applyFont="1" applyAlignment="1" applyProtection="1">
      <alignment horizontal="right" wrapText="1"/>
    </xf>
    <xf numFmtId="0" fontId="6" fillId="0" borderId="0" xfId="36" applyAlignment="1" applyProtection="1">
      <alignment horizontal="left" wrapText="1"/>
      <protection locked="0"/>
    </xf>
    <xf numFmtId="14" fontId="1" fillId="24" borderId="12" xfId="0" applyNumberFormat="1" applyFont="1" applyFill="1" applyBorder="1" applyAlignment="1" applyProtection="1">
      <alignment horizontal="center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_mealexpenseNonSos" xfId="37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ortal/content/1048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P99"/>
  <sheetViews>
    <sheetView showGridLines="0" tabSelected="1" zoomScaleNormal="100" workbookViewId="0">
      <selection activeCell="I6" sqref="I6"/>
    </sheetView>
  </sheetViews>
  <sheetFormatPr defaultRowHeight="12.75" x14ac:dyDescent="0.2"/>
  <cols>
    <col min="1" max="1" width="6.140625" style="1" customWidth="1"/>
    <col min="2" max="2" width="4.28515625" style="33" customWidth="1"/>
    <col min="3" max="3" width="11.7109375" style="1" customWidth="1"/>
    <col min="4" max="7" width="0.5703125" style="1" hidden="1" customWidth="1"/>
    <col min="8" max="8" width="0.42578125" style="1" customWidth="1"/>
    <col min="9" max="9" width="25.42578125" style="1" customWidth="1"/>
    <col min="10" max="10" width="2.7109375" style="1" customWidth="1"/>
    <col min="11" max="11" width="11.42578125" style="1" customWidth="1"/>
    <col min="12" max="12" width="1" style="1" customWidth="1"/>
    <col min="13" max="13" width="11.42578125" style="1" customWidth="1"/>
    <col min="14" max="14" width="0.5703125" style="1" customWidth="1"/>
    <col min="15" max="15" width="16" style="1" customWidth="1"/>
    <col min="16" max="16" width="0.28515625" style="1" customWidth="1"/>
    <col min="17" max="16384" width="9.140625" style="1"/>
  </cols>
  <sheetData>
    <row r="1" spans="1:16" ht="15.75" x14ac:dyDescent="0.25">
      <c r="B1" s="2"/>
      <c r="J1" s="3" t="s">
        <v>1</v>
      </c>
    </row>
    <row r="2" spans="1:16" ht="14.25" x14ac:dyDescent="0.2">
      <c r="B2" s="2"/>
      <c r="J2" s="4" t="s">
        <v>55</v>
      </c>
    </row>
    <row r="3" spans="1:16" ht="7.5" customHeight="1" x14ac:dyDescent="0.2">
      <c r="B3" s="2"/>
      <c r="J3" s="4"/>
    </row>
    <row r="4" spans="1:16" ht="12" customHeight="1" x14ac:dyDescent="0.2">
      <c r="A4" s="5" t="s">
        <v>2</v>
      </c>
      <c r="B4" s="103" t="s">
        <v>3</v>
      </c>
      <c r="C4" s="103"/>
      <c r="D4" s="5" t="s">
        <v>4</v>
      </c>
      <c r="E4" s="6"/>
      <c r="I4" s="5" t="s">
        <v>5</v>
      </c>
      <c r="K4" s="91"/>
      <c r="L4" s="7"/>
      <c r="M4" s="96"/>
      <c r="N4" s="7"/>
      <c r="O4" s="7"/>
    </row>
    <row r="5" spans="1:16" ht="1.5" customHeight="1" x14ac:dyDescent="0.2">
      <c r="A5" s="8"/>
      <c r="B5" s="1"/>
      <c r="D5" s="6"/>
      <c r="E5" s="6"/>
      <c r="K5" s="7"/>
      <c r="L5" s="7"/>
      <c r="M5" s="7"/>
      <c r="N5" s="7"/>
      <c r="O5" s="7"/>
    </row>
    <row r="6" spans="1:16" x14ac:dyDescent="0.2">
      <c r="A6" s="8">
        <v>1</v>
      </c>
      <c r="B6" s="9" t="s">
        <v>6</v>
      </c>
      <c r="C6" s="10" t="s">
        <v>7</v>
      </c>
      <c r="D6" s="11">
        <v>40179</v>
      </c>
      <c r="E6" s="1" t="b">
        <f>AND(D6=D19,D6&lt;&gt;0)</f>
        <v>0</v>
      </c>
      <c r="F6" s="12" t="str">
        <f>IF(AND(E6=TRUE,D10=0),"Go on to Step 2, even if you didn't stay overnight","")</f>
        <v/>
      </c>
      <c r="G6" s="13"/>
      <c r="H6" s="14"/>
      <c r="I6" s="15"/>
      <c r="J6" s="14"/>
      <c r="K6" s="104"/>
      <c r="L6" s="104"/>
      <c r="M6" s="104"/>
      <c r="N6" s="104"/>
      <c r="O6" s="104"/>
    </row>
    <row r="7" spans="1:16" ht="9.6" customHeight="1" x14ac:dyDescent="0.2">
      <c r="A7" s="8"/>
      <c r="B7" s="17"/>
      <c r="D7" s="18"/>
      <c r="E7" s="19"/>
      <c r="F7" s="20" t="str">
        <f>IF(D7="","","valid date ranges between 1/1/2008 through 12/31/2099")</f>
        <v/>
      </c>
      <c r="I7" s="110" t="str">
        <f>IF(I6=I95,"","Error: make sure to enter the date in mm/dd/yyyy format")</f>
        <v/>
      </c>
      <c r="J7" s="110"/>
      <c r="K7" s="110"/>
      <c r="L7" s="110"/>
      <c r="M7" s="110"/>
      <c r="N7" s="110"/>
      <c r="O7" s="110"/>
    </row>
    <row r="8" spans="1:16" ht="1.5" customHeight="1" x14ac:dyDescent="0.2">
      <c r="A8" s="8"/>
      <c r="B8" s="21"/>
      <c r="C8" s="21"/>
      <c r="D8" s="22"/>
      <c r="E8" s="22"/>
    </row>
    <row r="9" spans="1:16" ht="1.5" customHeight="1" x14ac:dyDescent="0.2">
      <c r="A9" s="8"/>
      <c r="B9" s="1">
        <f>IF(B7="",0,1)</f>
        <v>0</v>
      </c>
      <c r="D9" s="21"/>
      <c r="E9" s="21"/>
    </row>
    <row r="10" spans="1:16" x14ac:dyDescent="0.2">
      <c r="A10" s="8">
        <v>2</v>
      </c>
      <c r="B10" s="9" t="s">
        <v>6</v>
      </c>
      <c r="C10" s="10" t="s">
        <v>8</v>
      </c>
      <c r="D10" s="11">
        <v>40179</v>
      </c>
      <c r="E10" s="22"/>
      <c r="I10" s="15"/>
      <c r="K10" s="104"/>
      <c r="L10" s="104"/>
      <c r="M10" s="104"/>
      <c r="N10" s="104"/>
      <c r="O10" s="104"/>
    </row>
    <row r="11" spans="1:16" ht="10.5" customHeight="1" x14ac:dyDescent="0.2">
      <c r="A11" s="8"/>
      <c r="B11" s="17"/>
      <c r="D11" s="18"/>
      <c r="E11" s="19"/>
      <c r="F11" s="20" t="str">
        <f>IF(D11="","","valid date ranges between 1/1/2008 through 12/31/2099")</f>
        <v/>
      </c>
      <c r="I11" s="110" t="str">
        <f>IF(I10=I97,"","Error: make sure to enter the date in mm/dd/yyyy format")</f>
        <v/>
      </c>
      <c r="J11" s="110"/>
      <c r="K11" s="110"/>
      <c r="L11" s="110"/>
      <c r="M11" s="110"/>
      <c r="N11" s="110"/>
      <c r="O11" s="110"/>
    </row>
    <row r="12" spans="1:16" ht="3" customHeight="1" x14ac:dyDescent="0.2">
      <c r="A12" s="8"/>
      <c r="B12" s="17"/>
      <c r="D12" s="18"/>
      <c r="F12" s="23"/>
    </row>
    <row r="13" spans="1:16" ht="8.1" customHeight="1" x14ac:dyDescent="0.2">
      <c r="A13" s="105" t="str">
        <f>IF((C22&lt;""),IF(C22=C42,"Travelers will not be reimbursed for meal expenses incurred during non-overnight travel.",""),"")</f>
        <v/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4" spans="1:16" ht="30" customHeight="1" x14ac:dyDescent="0.25">
      <c r="A14" s="8">
        <v>3</v>
      </c>
      <c r="B14" s="9" t="s">
        <v>6</v>
      </c>
      <c r="C14" s="10" t="s">
        <v>53</v>
      </c>
      <c r="D14" s="24">
        <v>36</v>
      </c>
      <c r="F14" s="25" t="str">
        <f>IF((B9=B26),IF(C25&gt;1,IF(D14="","&lt;==Be sure per diem amount for meal was entered before you continue to the next step",""),""),"")</f>
        <v/>
      </c>
      <c r="G14" s="26"/>
      <c r="H14" s="27"/>
      <c r="I14" s="28"/>
      <c r="J14" s="29"/>
      <c r="K14" s="112" t="s">
        <v>56</v>
      </c>
      <c r="L14" s="112"/>
      <c r="M14" s="112"/>
      <c r="N14" s="112"/>
      <c r="O14" s="112"/>
      <c r="P14" s="16"/>
    </row>
    <row r="15" spans="1:16" ht="3.75" customHeight="1" x14ac:dyDescent="0.2">
      <c r="A15" s="8"/>
      <c r="B15" s="1"/>
      <c r="C15" s="21"/>
      <c r="D15" s="30"/>
      <c r="E15" s="30"/>
    </row>
    <row r="16" spans="1:16" ht="0.75" hidden="1" customHeight="1" x14ac:dyDescent="0.2">
      <c r="A16" s="8"/>
      <c r="B16" s="1">
        <f>IF(B13="",0,2)</f>
        <v>0</v>
      </c>
    </row>
    <row r="17" spans="1:16" s="21" customFormat="1" ht="25.5" customHeight="1" x14ac:dyDescent="0.2">
      <c r="A17" s="10"/>
      <c r="B17" s="31"/>
      <c r="F17" s="111" t="str">
        <f>IF((B9=B26),IF(C25&gt;1,IF(D14="","$36 max for meals for in-state locations not specifically listed",""),""),"")</f>
        <v/>
      </c>
      <c r="G17" s="111"/>
      <c r="H17" s="111"/>
      <c r="I17" s="111"/>
      <c r="M17" s="113" t="s">
        <v>9</v>
      </c>
      <c r="N17" s="113"/>
      <c r="O17" s="113"/>
    </row>
    <row r="18" spans="1:16" s="21" customFormat="1" ht="9.6" customHeight="1" x14ac:dyDescent="0.2">
      <c r="A18" s="10"/>
      <c r="B18" s="31"/>
      <c r="F18" s="32"/>
      <c r="G18" s="32"/>
      <c r="H18" s="32"/>
      <c r="I18" s="32"/>
      <c r="M18" s="93"/>
      <c r="N18" s="94"/>
      <c r="O18" s="94"/>
    </row>
    <row r="19" spans="1:16" ht="15.75" customHeight="1" x14ac:dyDescent="0.2">
      <c r="B19" s="2"/>
      <c r="I19" s="92" t="s">
        <v>54</v>
      </c>
      <c r="L19" s="8"/>
    </row>
    <row r="20" spans="1:16" ht="27.75" customHeight="1" x14ac:dyDescent="0.2">
      <c r="C20" s="34" t="s">
        <v>10</v>
      </c>
      <c r="D20" s="35"/>
      <c r="E20" s="35"/>
      <c r="F20" s="35"/>
      <c r="G20" s="35"/>
      <c r="H20" s="8"/>
      <c r="I20" s="36" t="s">
        <v>11</v>
      </c>
      <c r="J20" s="35"/>
      <c r="K20" s="37" t="s">
        <v>12</v>
      </c>
      <c r="L20" s="38"/>
      <c r="M20" s="37" t="s">
        <v>13</v>
      </c>
      <c r="N20" s="35"/>
      <c r="O20" s="37" t="s">
        <v>14</v>
      </c>
      <c r="P20" s="35"/>
    </row>
    <row r="21" spans="1:16" ht="3" customHeight="1" x14ac:dyDescent="0.2">
      <c r="A21" s="8"/>
      <c r="B21" s="39"/>
      <c r="C21" s="8"/>
      <c r="D21" s="8"/>
      <c r="E21" s="8"/>
      <c r="F21" s="8"/>
      <c r="G21" s="8"/>
      <c r="H21" s="40"/>
      <c r="I21" s="41"/>
      <c r="J21" s="42">
        <f>K22</f>
        <v>0</v>
      </c>
      <c r="K21" s="41"/>
      <c r="L21" s="42"/>
      <c r="M21" s="41"/>
      <c r="N21" s="42">
        <f>P22</f>
        <v>0</v>
      </c>
      <c r="O21" s="42"/>
      <c r="P21" s="43"/>
    </row>
    <row r="22" spans="1:16" x14ac:dyDescent="0.2">
      <c r="A22" s="44" t="s">
        <v>15</v>
      </c>
      <c r="B22" s="45" t="s">
        <v>16</v>
      </c>
      <c r="C22" s="46" t="str">
        <f>IF(I6&lt;39448,"",IF(I6&gt;73050,"",I6))</f>
        <v/>
      </c>
      <c r="D22" s="47">
        <f>IF($I22=A80,I51,0)</f>
        <v>0</v>
      </c>
      <c r="E22" s="47">
        <f>IF($I22=A81,I52,0)</f>
        <v>0</v>
      </c>
      <c r="F22" s="47">
        <f>IF($I22=A82,I53,0)</f>
        <v>0</v>
      </c>
      <c r="G22" s="47">
        <f>IF($I22=A83,I54,0)</f>
        <v>0</v>
      </c>
      <c r="I22" s="95" t="s">
        <v>17</v>
      </c>
      <c r="J22" s="48" t="s">
        <v>18</v>
      </c>
      <c r="K22" s="49"/>
      <c r="L22" s="30"/>
      <c r="M22" s="50">
        <f>IF(C22&lt;C42,SUM(D22:G22),0)</f>
        <v>0</v>
      </c>
      <c r="N22" s="30">
        <f>IF(M22&lt;18,M22,18)</f>
        <v>0</v>
      </c>
      <c r="O22" s="51">
        <f>IF(K22&lt;M22,K22,M22)</f>
        <v>0</v>
      </c>
      <c r="P22" s="50"/>
    </row>
    <row r="23" spans="1:16" ht="3" customHeight="1" x14ac:dyDescent="0.2">
      <c r="A23" s="52"/>
      <c r="C23" s="53"/>
      <c r="D23" s="53"/>
      <c r="E23" s="53"/>
      <c r="F23" s="53"/>
      <c r="G23" s="53"/>
      <c r="H23" s="53"/>
      <c r="I23" s="54"/>
      <c r="J23" s="55"/>
      <c r="M23" s="30"/>
      <c r="P23" s="30"/>
    </row>
    <row r="24" spans="1:16" s="53" customFormat="1" ht="12.75" customHeight="1" x14ac:dyDescent="0.2">
      <c r="A24" s="44" t="str">
        <f>IF(C24="","","2nd")</f>
        <v/>
      </c>
      <c r="B24" s="45" t="str">
        <f>IF(C24="","","Day")</f>
        <v/>
      </c>
      <c r="C24" s="56" t="str">
        <f>IF(H$24=TRUE,"",IF((C42-C22)&gt;1,(C22+1),""))</f>
        <v/>
      </c>
      <c r="D24" s="57"/>
      <c r="E24" s="57"/>
      <c r="F24" s="57"/>
      <c r="G24" s="57"/>
      <c r="H24" s="2" t="b">
        <f>OR(C22="",C42="")</f>
        <v>1</v>
      </c>
      <c r="I24" s="58" t="str">
        <f>IF(AND(C24=0,K24=0),"",IF(AND(C24="",K24&gt;0),"Oops! Please skip to Last Day",""))</f>
        <v/>
      </c>
      <c r="J24" s="52" t="str">
        <f>IF(AND(C24=0,K24=0),"",IF((C24&lt;&gt;""),"$",""))</f>
        <v/>
      </c>
      <c r="K24" s="49"/>
      <c r="M24" s="51">
        <f>IF(C24="",0,I$14)</f>
        <v>0</v>
      </c>
      <c r="O24" s="51">
        <f>IF(K24&lt;M24,K24,M24)</f>
        <v>0</v>
      </c>
      <c r="P24" s="59"/>
    </row>
    <row r="25" spans="1:16" s="53" customFormat="1" ht="3" customHeight="1" x14ac:dyDescent="0.2">
      <c r="A25" s="52"/>
      <c r="B25" s="33"/>
      <c r="C25" s="59"/>
      <c r="D25" s="59"/>
      <c r="E25" s="59"/>
      <c r="F25" s="59"/>
      <c r="G25" s="59"/>
      <c r="I25" s="60"/>
      <c r="J25" s="61"/>
    </row>
    <row r="26" spans="1:16" s="53" customFormat="1" ht="12.75" customHeight="1" x14ac:dyDescent="0.2">
      <c r="A26" s="44" t="str">
        <f>IF(C26="","","3rd")</f>
        <v/>
      </c>
      <c r="B26" s="45" t="str">
        <f>IF(C26="","","Day")</f>
        <v/>
      </c>
      <c r="C26" s="56" t="str">
        <f>IF(H$24=TRUE,"",IF((C42-C22)&gt;2,(C22+2), ""))</f>
        <v/>
      </c>
      <c r="D26" s="57"/>
      <c r="E26" s="57"/>
      <c r="F26" s="57"/>
      <c r="G26" s="57"/>
      <c r="H26" s="2"/>
      <c r="I26" s="58" t="str">
        <f>IF(AND(C26=0,K26=0),"",IF(AND(C26="",K26&gt;0),"Oops! Please skip to Last Day",""))</f>
        <v/>
      </c>
      <c r="J26" s="52" t="str">
        <f>IF(AND(C26=0,K26=0),"",IF((C26&lt;&gt;""),"$",""))</f>
        <v/>
      </c>
      <c r="K26" s="49"/>
      <c r="M26" s="51">
        <f>IF(C26="",0,I$14)</f>
        <v>0</v>
      </c>
      <c r="O26" s="51">
        <f>IF(K26&lt;M26,K26,M26)</f>
        <v>0</v>
      </c>
    </row>
    <row r="27" spans="1:16" s="53" customFormat="1" ht="3" customHeight="1" x14ac:dyDescent="0.2">
      <c r="A27" s="52"/>
      <c r="B27" s="33"/>
      <c r="C27" s="62"/>
      <c r="D27" s="62"/>
      <c r="E27" s="62"/>
      <c r="F27" s="62"/>
      <c r="G27" s="62"/>
      <c r="I27" s="60"/>
      <c r="J27" s="61"/>
    </row>
    <row r="28" spans="1:16" s="53" customFormat="1" ht="12.75" customHeight="1" x14ac:dyDescent="0.2">
      <c r="A28" s="44" t="str">
        <f>IF(C28="","","4th")</f>
        <v/>
      </c>
      <c r="B28" s="45" t="str">
        <f>IF(C28="","","Day")</f>
        <v/>
      </c>
      <c r="C28" s="56" t="str">
        <f>IF(H$24=TRUE,"",IF((C$42-C$22)&gt;3,(C$22+3), ""))</f>
        <v/>
      </c>
      <c r="D28" s="57"/>
      <c r="E28" s="57"/>
      <c r="F28" s="57"/>
      <c r="G28" s="57"/>
      <c r="H28" s="2"/>
      <c r="I28" s="58" t="str">
        <f>IF(AND(C28=0,K28=0),"",IF(AND(C28="",K28&gt;0),"Oops! Please skip to Last Day",""))</f>
        <v/>
      </c>
      <c r="J28" s="52" t="str">
        <f>IF(AND(C28=0,K28=0),"",IF((C28&lt;&gt;""),"$",""))</f>
        <v/>
      </c>
      <c r="K28" s="49"/>
      <c r="M28" s="51">
        <f>IF(C28="",0,I$14)</f>
        <v>0</v>
      </c>
      <c r="O28" s="51">
        <f>IF(K28&lt;M28,K28,M28)</f>
        <v>0</v>
      </c>
    </row>
    <row r="29" spans="1:16" s="53" customFormat="1" ht="3" customHeight="1" x14ac:dyDescent="0.2">
      <c r="A29" s="52"/>
      <c r="B29" s="33"/>
      <c r="C29" s="59"/>
      <c r="D29" s="59"/>
      <c r="E29" s="59"/>
      <c r="F29" s="59"/>
      <c r="G29" s="59"/>
      <c r="I29" s="60"/>
      <c r="J29" s="61"/>
    </row>
    <row r="30" spans="1:16" s="53" customFormat="1" ht="12" customHeight="1" x14ac:dyDescent="0.2">
      <c r="A30" s="44" t="str">
        <f>IF(C30="","","5th")</f>
        <v/>
      </c>
      <c r="B30" s="45" t="str">
        <f>IF(C30="","","Day")</f>
        <v/>
      </c>
      <c r="C30" s="56" t="str">
        <f>IF(H$24=TRUE,"",IF((C$42-C$22)&gt;4,(C$22+4), ""))</f>
        <v/>
      </c>
      <c r="D30" s="57"/>
      <c r="E30" s="57"/>
      <c r="F30" s="57"/>
      <c r="G30" s="57"/>
      <c r="H30" s="2"/>
      <c r="I30" s="58" t="str">
        <f>IF(AND(C30=0,K30=0),"",IF(AND(C30="",K30&gt;0),"Oops! Please skip to Last Day",""))</f>
        <v/>
      </c>
      <c r="J30" s="52" t="str">
        <f>IF(AND(C30=0,K30=0),"",IF((C30&lt;&gt;""),"$",""))</f>
        <v/>
      </c>
      <c r="K30" s="49"/>
      <c r="M30" s="51">
        <f>IF(C30="",0,I$14)</f>
        <v>0</v>
      </c>
      <c r="O30" s="51">
        <f>IF(K30&lt;M30,K30,M30)</f>
        <v>0</v>
      </c>
    </row>
    <row r="31" spans="1:16" s="53" customFormat="1" ht="3" customHeight="1" x14ac:dyDescent="0.2">
      <c r="A31" s="52"/>
      <c r="B31" s="33"/>
      <c r="C31" s="62"/>
      <c r="D31" s="62"/>
      <c r="E31" s="62"/>
      <c r="F31" s="62"/>
      <c r="G31" s="62"/>
      <c r="I31" s="60"/>
      <c r="J31" s="61"/>
    </row>
    <row r="32" spans="1:16" s="53" customFormat="1" ht="12" customHeight="1" x14ac:dyDescent="0.2">
      <c r="A32" s="44" t="str">
        <f>IF(C32="","","6th")</f>
        <v/>
      </c>
      <c r="B32" s="45" t="str">
        <f>IF(C32="","","Day")</f>
        <v/>
      </c>
      <c r="C32" s="56" t="str">
        <f>IF(H$24=TRUE,"",IF((C$42-C$22)&gt;5,(C$22+5), ""))</f>
        <v/>
      </c>
      <c r="D32" s="57"/>
      <c r="E32" s="57"/>
      <c r="F32" s="57"/>
      <c r="G32" s="57"/>
      <c r="H32" s="2"/>
      <c r="I32" s="58" t="str">
        <f>IF(AND(C32=0,K32=0),"",IF(AND(C32="",K32&gt;0),"Oops! Please skip to Last Day",""))</f>
        <v/>
      </c>
      <c r="J32" s="52" t="str">
        <f>IF(AND(C32=0,K32=0),"",IF((C32&lt;&gt;""),"$",""))</f>
        <v/>
      </c>
      <c r="K32" s="49"/>
      <c r="M32" s="51">
        <f>IF(C32="",0,I$14)</f>
        <v>0</v>
      </c>
      <c r="O32" s="51">
        <f>IF(K32&lt;M32,K32,M32)</f>
        <v>0</v>
      </c>
    </row>
    <row r="33" spans="1:16" s="53" customFormat="1" ht="3" customHeight="1" x14ac:dyDescent="0.2">
      <c r="A33" s="52"/>
      <c r="B33" s="33"/>
      <c r="C33" s="62"/>
      <c r="D33" s="62"/>
      <c r="E33" s="62"/>
      <c r="F33" s="62"/>
      <c r="G33" s="62"/>
      <c r="I33" s="60"/>
      <c r="J33" s="61"/>
    </row>
    <row r="34" spans="1:16" s="53" customFormat="1" ht="12" customHeight="1" x14ac:dyDescent="0.2">
      <c r="A34" s="44" t="str">
        <f>IF(C34="","","7th")</f>
        <v/>
      </c>
      <c r="B34" s="45" t="str">
        <f>IF(C34="","","Day")</f>
        <v/>
      </c>
      <c r="C34" s="56" t="str">
        <f>IF(H$24=TRUE,"",IF((C$42-C$22)&gt;6,(C$22+6), ""))</f>
        <v/>
      </c>
      <c r="D34" s="57"/>
      <c r="E34" s="57"/>
      <c r="F34" s="57"/>
      <c r="G34" s="57"/>
      <c r="H34" s="2"/>
      <c r="I34" s="58" t="str">
        <f>IF(AND(C34=0,K34=0),"",IF(AND(C34="",K34&gt;0),"Oops! Please skip to Last Day",""))</f>
        <v/>
      </c>
      <c r="J34" s="52" t="str">
        <f>IF(AND(C34=0,K34=0),"",IF((C34&lt;&gt;""),"$",""))</f>
        <v/>
      </c>
      <c r="K34" s="49"/>
      <c r="M34" s="51">
        <f>IF(C34="",0,I$14)</f>
        <v>0</v>
      </c>
      <c r="O34" s="51">
        <f>IF(K34&lt;M34,K34,M34)</f>
        <v>0</v>
      </c>
    </row>
    <row r="35" spans="1:16" s="53" customFormat="1" ht="3" customHeight="1" x14ac:dyDescent="0.2">
      <c r="A35" s="52"/>
      <c r="B35" s="33"/>
      <c r="C35" s="59"/>
      <c r="D35" s="59"/>
      <c r="E35" s="59"/>
      <c r="F35" s="59"/>
      <c r="G35" s="59"/>
      <c r="I35" s="60"/>
      <c r="J35" s="61"/>
    </row>
    <row r="36" spans="1:16" s="53" customFormat="1" ht="12.75" customHeight="1" x14ac:dyDescent="0.2">
      <c r="A36" s="44" t="str">
        <f>IF(C36="","","8th")</f>
        <v/>
      </c>
      <c r="B36" s="45" t="str">
        <f>IF(C36="","","Day")</f>
        <v/>
      </c>
      <c r="C36" s="56" t="str">
        <f>IF(H$24=TRUE,"",IF((C$42-C$22)&gt;7,(C$22+7), ""))</f>
        <v/>
      </c>
      <c r="D36" s="57"/>
      <c r="E36" s="57"/>
      <c r="F36" s="57"/>
      <c r="G36" s="57"/>
      <c r="H36" s="2"/>
      <c r="I36" s="58" t="str">
        <f>IF(AND(C36=0,K36=0),"",IF(AND(C36="",K36&gt;0),"Oops! Please skip to Last Day",""))</f>
        <v/>
      </c>
      <c r="J36" s="52" t="str">
        <f>IF(AND(C36=0,K36=0),"",IF((C36&lt;&gt;""),"$",""))</f>
        <v/>
      </c>
      <c r="K36" s="49"/>
      <c r="M36" s="51">
        <f>IF(C36="",0,I$14)</f>
        <v>0</v>
      </c>
      <c r="O36" s="51">
        <f>IF(K36&lt;M36,K36,M36)</f>
        <v>0</v>
      </c>
    </row>
    <row r="37" spans="1:16" s="53" customFormat="1" ht="3" customHeight="1" x14ac:dyDescent="0.2">
      <c r="A37" s="52"/>
      <c r="B37" s="33"/>
      <c r="C37" s="59"/>
      <c r="D37" s="59"/>
      <c r="E37" s="59"/>
      <c r="F37" s="59"/>
      <c r="G37" s="59"/>
      <c r="I37" s="60"/>
      <c r="J37" s="61"/>
    </row>
    <row r="38" spans="1:16" s="53" customFormat="1" ht="12.75" customHeight="1" x14ac:dyDescent="0.2">
      <c r="A38" s="44" t="str">
        <f>IF(C38="","","9th")</f>
        <v/>
      </c>
      <c r="B38" s="45" t="str">
        <f>IF(C38="","","Day")</f>
        <v/>
      </c>
      <c r="C38" s="56" t="str">
        <f>IF(H$24=TRUE,"",IF((C$42-C$22)&gt;8,(C$22+8), ""))</f>
        <v/>
      </c>
      <c r="D38" s="57"/>
      <c r="E38" s="57"/>
      <c r="F38" s="57"/>
      <c r="G38" s="57"/>
      <c r="H38" s="2"/>
      <c r="I38" s="58" t="str">
        <f>IF(AND(C38=0,K38=0),"",IF(AND(C38="",K38&gt;0),"Oops! Please skip to Last Day",""))</f>
        <v/>
      </c>
      <c r="J38" s="52" t="str">
        <f>IF(AND(C38=0,K38=0),"",IF((C38&lt;&gt;""),"$",""))</f>
        <v/>
      </c>
      <c r="K38" s="49"/>
      <c r="M38" s="51">
        <f>IF(C38="",0,I$14)</f>
        <v>0</v>
      </c>
      <c r="O38" s="51">
        <f>IF(K38&lt;M38,K38,M38)</f>
        <v>0</v>
      </c>
    </row>
    <row r="39" spans="1:16" s="53" customFormat="1" ht="3" customHeight="1" x14ac:dyDescent="0.2">
      <c r="A39" s="52"/>
      <c r="B39" s="33"/>
      <c r="C39" s="62"/>
      <c r="D39" s="62"/>
      <c r="E39" s="62"/>
      <c r="F39" s="62"/>
      <c r="G39" s="62"/>
      <c r="I39" s="60"/>
      <c r="J39" s="61"/>
    </row>
    <row r="40" spans="1:16" ht="13.5" customHeight="1" x14ac:dyDescent="0.2">
      <c r="A40" s="44" t="str">
        <f>IF(C40="","","10th")</f>
        <v/>
      </c>
      <c r="B40" s="45" t="str">
        <f>IF(C40="","","Day")</f>
        <v/>
      </c>
      <c r="C40" s="56" t="str">
        <f>IF(H$24=TRUE,"",IF((C$42-C$22)&gt;9,(C$22+9), ""))</f>
        <v/>
      </c>
      <c r="D40" s="35"/>
      <c r="E40" s="35"/>
      <c r="F40" s="35"/>
      <c r="G40" s="35"/>
      <c r="H40" s="63"/>
      <c r="I40" s="58" t="str">
        <f>IF(AND(C40=0,K40=0),"",IF(AND(C40="",K40&gt;0),"Oops! Please skip to Last Day",""))</f>
        <v/>
      </c>
      <c r="J40" s="52" t="str">
        <f>IF(AND(C40=0,K40=0),"",IF((C40&lt;&gt;""),"$",""))</f>
        <v/>
      </c>
      <c r="K40" s="49"/>
      <c r="L40" s="64"/>
      <c r="M40" s="51">
        <f>IF(C40="",0,I$14)</f>
        <v>0</v>
      </c>
      <c r="N40" s="64"/>
      <c r="O40" s="51">
        <f>IF(K40&lt;M40,K40,M40)</f>
        <v>0</v>
      </c>
      <c r="P40" s="35"/>
    </row>
    <row r="41" spans="1:16" ht="3" customHeight="1" x14ac:dyDescent="0.2">
      <c r="A41" s="52"/>
      <c r="H41" s="63"/>
      <c r="I41" s="35"/>
      <c r="J41" s="65">
        <f>K42</f>
        <v>0</v>
      </c>
      <c r="K41" s="35"/>
      <c r="L41" s="66">
        <f>M42</f>
        <v>0</v>
      </c>
      <c r="M41" s="35"/>
      <c r="N41" s="66">
        <f>P42</f>
        <v>0</v>
      </c>
      <c r="O41" s="66"/>
      <c r="P41" s="35"/>
    </row>
    <row r="42" spans="1:16" x14ac:dyDescent="0.2">
      <c r="A42" s="44" t="s">
        <v>19</v>
      </c>
      <c r="B42" s="45" t="s">
        <v>16</v>
      </c>
      <c r="C42" s="46" t="str">
        <f>IF(I10&lt;39448,"",IF(I10&gt;73050,"",I10))</f>
        <v/>
      </c>
      <c r="D42" s="47">
        <f>IF($I42=A87,O51,0)</f>
        <v>0</v>
      </c>
      <c r="E42" s="47">
        <f>IF($I42=A88,O52,0)</f>
        <v>0</v>
      </c>
      <c r="F42" s="47">
        <f>IF($I42=A89,O53,0)</f>
        <v>0</v>
      </c>
      <c r="G42" s="47">
        <f>IF($I42=A90,O54,0)</f>
        <v>0</v>
      </c>
      <c r="I42" s="95" t="s">
        <v>20</v>
      </c>
      <c r="J42" s="48" t="s">
        <v>18</v>
      </c>
      <c r="K42" s="49"/>
      <c r="M42" s="50">
        <f>IF(C22&lt;C42,SUM(D42:G42),0)</f>
        <v>0</v>
      </c>
      <c r="N42" s="1">
        <f>IF(M42&lt;18,M42,18)</f>
        <v>0</v>
      </c>
      <c r="O42" s="51">
        <f>IF(K42&lt;M42,K42,M42)</f>
        <v>0</v>
      </c>
      <c r="P42" s="35"/>
    </row>
    <row r="43" spans="1:16" ht="4.5" customHeight="1" x14ac:dyDescent="0.2">
      <c r="A43" s="67"/>
      <c r="B43" s="45"/>
      <c r="C43" s="46"/>
      <c r="D43" s="68"/>
      <c r="E43" s="68"/>
      <c r="F43" s="68"/>
      <c r="G43" s="68"/>
      <c r="H43" s="69"/>
      <c r="I43" s="14"/>
      <c r="J43" s="54"/>
      <c r="K43" s="70"/>
      <c r="L43" s="69"/>
      <c r="M43" s="50"/>
      <c r="O43" s="51"/>
      <c r="P43" s="35"/>
    </row>
    <row r="44" spans="1:16" ht="13.5" thickBot="1" x14ac:dyDescent="0.25">
      <c r="A44" s="71"/>
      <c r="B44" s="72"/>
      <c r="C44" s="72"/>
      <c r="D44" s="72"/>
      <c r="E44" s="72"/>
      <c r="F44" s="72"/>
      <c r="G44" s="72"/>
      <c r="H44" s="72"/>
      <c r="K44" s="30"/>
      <c r="L44" s="30"/>
      <c r="M44" s="73" t="s">
        <v>21</v>
      </c>
      <c r="N44" s="74"/>
      <c r="O44" s="75">
        <f>SUM(O22:O42)</f>
        <v>0</v>
      </c>
      <c r="P44" s="35"/>
    </row>
    <row r="46" spans="1:16" ht="10.5" customHeight="1" x14ac:dyDescent="0.2">
      <c r="A46" s="53" t="s">
        <v>22</v>
      </c>
      <c r="C46" s="53"/>
      <c r="D46" s="53"/>
      <c r="E46" s="53"/>
      <c r="F46" s="53"/>
      <c r="G46" s="53"/>
      <c r="H46" s="53"/>
    </row>
    <row r="47" spans="1:16" ht="10.5" customHeight="1" x14ac:dyDescent="0.2">
      <c r="A47" s="53" t="s">
        <v>23</v>
      </c>
      <c r="C47" s="53"/>
      <c r="D47" s="53"/>
      <c r="E47" s="53"/>
      <c r="F47" s="53"/>
      <c r="G47" s="53"/>
      <c r="H47" s="53"/>
    </row>
    <row r="48" spans="1:16" ht="10.5" customHeight="1" x14ac:dyDescent="0.2">
      <c r="A48" s="53"/>
      <c r="C48" s="53"/>
      <c r="D48" s="53"/>
      <c r="E48" s="53"/>
      <c r="F48" s="53"/>
      <c r="G48" s="53"/>
      <c r="H48" s="53"/>
    </row>
    <row r="49" spans="1:16" x14ac:dyDescent="0.2">
      <c r="A49" s="76" t="s">
        <v>24</v>
      </c>
      <c r="B49" s="76"/>
      <c r="C49" s="77"/>
      <c r="D49" s="77"/>
      <c r="E49" s="77"/>
      <c r="F49" s="77"/>
      <c r="G49" s="77"/>
      <c r="H49" s="77"/>
      <c r="I49" s="78" t="s">
        <v>25</v>
      </c>
      <c r="K49" s="76" t="s">
        <v>26</v>
      </c>
      <c r="L49" s="76"/>
      <c r="M49" s="76"/>
      <c r="N49" s="76"/>
      <c r="O49" s="78" t="s">
        <v>27</v>
      </c>
    </row>
    <row r="50" spans="1:16" x14ac:dyDescent="0.2">
      <c r="A50" s="79" t="s">
        <v>28</v>
      </c>
      <c r="B50" s="80"/>
      <c r="C50" s="81"/>
      <c r="D50" s="81"/>
      <c r="E50" s="81"/>
      <c r="F50" s="81"/>
      <c r="G50" s="81"/>
      <c r="H50" s="81"/>
      <c r="I50" s="82"/>
      <c r="K50" s="79" t="s">
        <v>29</v>
      </c>
      <c r="L50" s="82"/>
      <c r="M50" s="82"/>
      <c r="N50" s="82"/>
      <c r="O50" s="82"/>
    </row>
    <row r="51" spans="1:16" x14ac:dyDescent="0.2">
      <c r="A51" s="80" t="s">
        <v>30</v>
      </c>
      <c r="B51" s="80"/>
      <c r="C51" s="81"/>
      <c r="D51" s="81"/>
      <c r="E51" s="81"/>
      <c r="F51" s="81"/>
      <c r="G51" s="81"/>
      <c r="H51" s="81">
        <v>1</v>
      </c>
      <c r="I51" s="83">
        <f>I$14*H51</f>
        <v>0</v>
      </c>
      <c r="K51" s="82" t="s">
        <v>31</v>
      </c>
      <c r="L51" s="82"/>
      <c r="M51" s="82"/>
      <c r="N51" s="82"/>
      <c r="O51" s="98" t="s">
        <v>32</v>
      </c>
    </row>
    <row r="52" spans="1:16" x14ac:dyDescent="0.2">
      <c r="A52" s="82" t="s">
        <v>33</v>
      </c>
      <c r="B52" s="80"/>
      <c r="C52" s="81"/>
      <c r="D52" s="81"/>
      <c r="E52" s="81"/>
      <c r="F52" s="81"/>
      <c r="G52" s="81"/>
      <c r="H52" s="81">
        <v>0.75</v>
      </c>
      <c r="I52" s="83">
        <f>I$14*H52</f>
        <v>0</v>
      </c>
      <c r="K52" s="82" t="s">
        <v>34</v>
      </c>
      <c r="L52" s="82"/>
      <c r="M52" s="82"/>
      <c r="N52" s="82">
        <v>0.25</v>
      </c>
      <c r="O52" s="83">
        <f>I$14*N52</f>
        <v>0</v>
      </c>
    </row>
    <row r="53" spans="1:16" x14ac:dyDescent="0.2">
      <c r="A53" s="82" t="s">
        <v>35</v>
      </c>
      <c r="B53" s="80"/>
      <c r="C53" s="81"/>
      <c r="D53" s="81"/>
      <c r="E53" s="81"/>
      <c r="F53" s="81"/>
      <c r="G53" s="81"/>
      <c r="H53" s="81">
        <v>0.5</v>
      </c>
      <c r="I53" s="83">
        <f>I$14*H53</f>
        <v>0</v>
      </c>
      <c r="K53" s="82" t="s">
        <v>36</v>
      </c>
      <c r="L53" s="82"/>
      <c r="M53" s="82"/>
      <c r="N53" s="82">
        <v>0.5</v>
      </c>
      <c r="O53" s="83">
        <f>I$14*N53</f>
        <v>0</v>
      </c>
    </row>
    <row r="54" spans="1:16" x14ac:dyDescent="0.2">
      <c r="A54" s="82" t="s">
        <v>37</v>
      </c>
      <c r="B54" s="80"/>
      <c r="C54" s="81"/>
      <c r="D54" s="81"/>
      <c r="E54" s="81"/>
      <c r="F54" s="81"/>
      <c r="G54" s="81"/>
      <c r="H54" s="81">
        <v>0</v>
      </c>
      <c r="I54" s="98" t="s">
        <v>32</v>
      </c>
      <c r="K54" s="82" t="s">
        <v>38</v>
      </c>
      <c r="L54" s="82"/>
      <c r="M54" s="82"/>
      <c r="N54" s="82">
        <v>1</v>
      </c>
      <c r="O54" s="83">
        <f>I$14*N54</f>
        <v>0</v>
      </c>
    </row>
    <row r="55" spans="1:16" ht="9.75" customHeight="1" x14ac:dyDescent="0.2"/>
    <row r="56" spans="1:16" ht="10.5" customHeight="1" x14ac:dyDescent="0.2">
      <c r="A56" s="53" t="s">
        <v>39</v>
      </c>
      <c r="C56" s="53"/>
      <c r="D56" s="53"/>
      <c r="E56" s="53"/>
      <c r="F56" s="53"/>
      <c r="G56" s="53"/>
      <c r="H56" s="53"/>
    </row>
    <row r="57" spans="1:16" ht="10.5" customHeight="1" x14ac:dyDescent="0.2">
      <c r="A57" s="53" t="s">
        <v>40</v>
      </c>
      <c r="C57" s="53"/>
      <c r="D57" s="53"/>
      <c r="E57" s="53"/>
      <c r="F57" s="53"/>
      <c r="G57" s="53"/>
      <c r="H57" s="53"/>
    </row>
    <row r="58" spans="1:16" ht="10.5" customHeight="1" x14ac:dyDescent="0.2">
      <c r="A58" s="53" t="s">
        <v>41</v>
      </c>
      <c r="C58" s="53"/>
      <c r="D58" s="53"/>
      <c r="E58" s="53"/>
      <c r="F58" s="53"/>
      <c r="G58" s="53"/>
      <c r="H58" s="53"/>
    </row>
    <row r="59" spans="1:16" ht="4.5" customHeight="1" x14ac:dyDescent="0.2">
      <c r="A59" s="53"/>
      <c r="C59" s="53"/>
      <c r="D59" s="53"/>
      <c r="E59" s="53"/>
      <c r="F59" s="53"/>
      <c r="G59" s="53"/>
      <c r="H59" s="53"/>
    </row>
    <row r="60" spans="1:16" s="7" customFormat="1" ht="12" customHeight="1" x14ac:dyDescent="0.2">
      <c r="A60" s="99" t="s">
        <v>42</v>
      </c>
      <c r="B60" s="100"/>
      <c r="C60" s="99"/>
      <c r="D60" s="99"/>
      <c r="E60" s="99"/>
      <c r="F60" s="99"/>
      <c r="G60" s="99"/>
      <c r="H60" s="99"/>
      <c r="I60" s="100"/>
      <c r="J60" s="100"/>
      <c r="K60" s="100"/>
      <c r="L60" s="100"/>
      <c r="M60" s="100"/>
      <c r="N60" s="100"/>
      <c r="O60" s="100"/>
      <c r="P60" s="84"/>
    </row>
    <row r="61" spans="1:16" ht="12" customHeight="1" x14ac:dyDescent="0.2">
      <c r="A61" s="99" t="s">
        <v>43</v>
      </c>
      <c r="B61" s="100"/>
      <c r="C61" s="99"/>
      <c r="D61" s="99"/>
      <c r="E61" s="99"/>
      <c r="F61" s="99"/>
      <c r="G61" s="99"/>
      <c r="H61" s="99"/>
      <c r="I61" s="101"/>
      <c r="J61" s="101"/>
      <c r="K61" s="101"/>
      <c r="L61" s="101"/>
      <c r="M61" s="101"/>
      <c r="N61" s="101"/>
      <c r="O61" s="101"/>
      <c r="P61" s="85"/>
    </row>
    <row r="62" spans="1:16" ht="9" customHeight="1" x14ac:dyDescent="0.2"/>
    <row r="63" spans="1:16" ht="9" customHeight="1" x14ac:dyDescent="0.2"/>
    <row r="64" spans="1:16" ht="15.75" customHeight="1" x14ac:dyDescent="0.2">
      <c r="A64" s="114"/>
      <c r="B64" s="106"/>
      <c r="C64" s="106"/>
      <c r="D64" s="106"/>
      <c r="E64" s="106"/>
      <c r="F64" s="106"/>
      <c r="G64" s="106"/>
      <c r="H64" s="106"/>
      <c r="I64" s="106"/>
      <c r="J64" s="30"/>
      <c r="K64" s="114"/>
      <c r="L64" s="106"/>
      <c r="M64" s="106"/>
    </row>
    <row r="65" spans="1:15" x14ac:dyDescent="0.2">
      <c r="A65" s="2" t="s">
        <v>58</v>
      </c>
      <c r="K65" s="108" t="s">
        <v>0</v>
      </c>
      <c r="L65" s="109"/>
      <c r="M65" s="109"/>
    </row>
    <row r="66" spans="1:15" x14ac:dyDescent="0.2">
      <c r="K66" s="8"/>
      <c r="L66" s="8"/>
      <c r="M66" s="8"/>
    </row>
    <row r="67" spans="1:15" ht="15.75" x14ac:dyDescent="0.25">
      <c r="K67" s="86" t="str">
        <f>IF(K64&lt;39448,"",IF(K64&gt;73050,"","You are done. Please print and sign this page. Thanks."))</f>
        <v/>
      </c>
      <c r="L67" s="8"/>
      <c r="M67" s="8"/>
    </row>
    <row r="68" spans="1:15" ht="1.5" customHeight="1" x14ac:dyDescent="0.25">
      <c r="K68" s="86"/>
      <c r="L68" s="8"/>
      <c r="M68" s="8"/>
    </row>
    <row r="69" spans="1:15" ht="1.5" customHeight="1" x14ac:dyDescent="0.2">
      <c r="K69" s="107"/>
      <c r="L69" s="107"/>
      <c r="M69" s="107"/>
      <c r="N69" s="87"/>
    </row>
    <row r="70" spans="1:15" ht="3" customHeight="1" x14ac:dyDescent="0.2">
      <c r="K70" s="87"/>
      <c r="L70" s="87"/>
      <c r="M70" s="87"/>
      <c r="N70" s="87"/>
    </row>
    <row r="71" spans="1:15" ht="10.5" customHeight="1" x14ac:dyDescent="0.2">
      <c r="O71" s="102" t="s">
        <v>57</v>
      </c>
    </row>
    <row r="78" spans="1:15" hidden="1" x14ac:dyDescent="0.2">
      <c r="A78" s="1" t="s">
        <v>44</v>
      </c>
    </row>
    <row r="79" spans="1:15" hidden="1" x14ac:dyDescent="0.2">
      <c r="A79" s="1" t="s">
        <v>17</v>
      </c>
    </row>
    <row r="80" spans="1:15" hidden="1" x14ac:dyDescent="0.2">
      <c r="A80" s="1" t="s">
        <v>45</v>
      </c>
    </row>
    <row r="81" spans="1:9" hidden="1" x14ac:dyDescent="0.2">
      <c r="A81" s="1" t="s">
        <v>46</v>
      </c>
    </row>
    <row r="82" spans="1:9" hidden="1" x14ac:dyDescent="0.2">
      <c r="A82" s="1" t="s">
        <v>47</v>
      </c>
    </row>
    <row r="83" spans="1:9" hidden="1" x14ac:dyDescent="0.2">
      <c r="A83" s="1" t="s">
        <v>48</v>
      </c>
    </row>
    <row r="84" spans="1:9" hidden="1" x14ac:dyDescent="0.2"/>
    <row r="85" spans="1:9" hidden="1" x14ac:dyDescent="0.2">
      <c r="A85" s="1" t="s">
        <v>29</v>
      </c>
    </row>
    <row r="86" spans="1:9" hidden="1" x14ac:dyDescent="0.2">
      <c r="A86" s="1" t="s">
        <v>20</v>
      </c>
    </row>
    <row r="87" spans="1:9" hidden="1" x14ac:dyDescent="0.2">
      <c r="A87" s="1" t="s">
        <v>49</v>
      </c>
    </row>
    <row r="88" spans="1:9" hidden="1" x14ac:dyDescent="0.2">
      <c r="A88" s="1" t="s">
        <v>50</v>
      </c>
    </row>
    <row r="89" spans="1:9" hidden="1" x14ac:dyDescent="0.2">
      <c r="A89" s="1" t="s">
        <v>51</v>
      </c>
    </row>
    <row r="90" spans="1:9" hidden="1" x14ac:dyDescent="0.2">
      <c r="A90" s="1" t="s">
        <v>38</v>
      </c>
    </row>
    <row r="91" spans="1:9" hidden="1" x14ac:dyDescent="0.2"/>
    <row r="92" spans="1:9" hidden="1" x14ac:dyDescent="0.2"/>
    <row r="93" spans="1:9" hidden="1" x14ac:dyDescent="0.2"/>
    <row r="94" spans="1:9" hidden="1" x14ac:dyDescent="0.2"/>
    <row r="95" spans="1:9" hidden="1" x14ac:dyDescent="0.2">
      <c r="I95" s="88" t="str">
        <f>IF((I6=0),"",IF(I6&lt;39448,"date error, please go back to step 1 xxxxxx",IF(I6&gt;73050,"date error, please go back to step 1 xxxxxx",I6)))</f>
        <v/>
      </c>
    </row>
    <row r="96" spans="1:9" hidden="1" x14ac:dyDescent="0.2">
      <c r="I96" s="89"/>
    </row>
    <row r="97" spans="1:9" hidden="1" x14ac:dyDescent="0.2">
      <c r="I97" s="90" t="str">
        <f>IF(I10=0,"",IF(I10&lt;39448,"date error, please go back to step 2 xxxxxx",IF(I10&gt;73050,"date error, please go back to step 2 xxxxxx",I10)))</f>
        <v/>
      </c>
    </row>
    <row r="99" spans="1:9" x14ac:dyDescent="0.2">
      <c r="A99" s="97" t="s">
        <v>52</v>
      </c>
    </row>
  </sheetData>
  <sheetProtection algorithmName="SHA-512" hashValue="0QAku3gj9zppPbxK/RPG3OLw10EGQ8HFtJQmmpdAJXrGwNJGuenV15UvM1WLCcC+NuxpGCEMnwVU0XS+wqenuA==" saltValue="jruU4olsoncmLXN4DGLyWw==" spinCount="100000" sheet="1" objects="1" scenarios="1" selectLockedCells="1"/>
  <mergeCells count="13">
    <mergeCell ref="B4:C4"/>
    <mergeCell ref="K10:O10"/>
    <mergeCell ref="A13:O13"/>
    <mergeCell ref="K64:M64"/>
    <mergeCell ref="K69:M69"/>
    <mergeCell ref="K65:M65"/>
    <mergeCell ref="K6:O6"/>
    <mergeCell ref="I7:O7"/>
    <mergeCell ref="I11:O11"/>
    <mergeCell ref="F17:I17"/>
    <mergeCell ref="K14:O14"/>
    <mergeCell ref="M17:O17"/>
    <mergeCell ref="A64:I64"/>
  </mergeCells>
  <phoneticPr fontId="9" type="noConversion"/>
  <dataValidations xWindow="262" yWindow="264" count="2">
    <dataValidation type="list" allowBlank="1" showErrorMessage="1" promptTitle="Click on" prompt="the time period that you returned" sqref="I42:I43">
      <formula1>$A$86:$A$90</formula1>
    </dataValidation>
    <dataValidation type="list" allowBlank="1" showErrorMessage="1" prompt="the time period that you depart from the Headquarter" sqref="I22">
      <formula1>$A$79:$A$83</formula1>
    </dataValidation>
  </dataValidations>
  <hyperlinks>
    <hyperlink ref="M17:O17" r:id="rId1" display="Link to external website - GSA Domestic Per Diem Rate"/>
  </hyperlinks>
  <pageMargins left="0.75" right="0.5" top="1" bottom="1" header="0.25" footer="0.25"/>
  <pageSetup scale="96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Overnight Meals</vt:lpstr>
      <vt:lpstr>'Overnight Meals'!Print_Area</vt:lpstr>
    </vt:vector>
  </TitlesOfParts>
  <Company>Office of the Texas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lng</dc:creator>
  <cp:lastModifiedBy>Anna Karpova</cp:lastModifiedBy>
  <cp:lastPrinted>2022-06-07T14:36:20Z</cp:lastPrinted>
  <dcterms:created xsi:type="dcterms:W3CDTF">2008-05-27T13:35:42Z</dcterms:created>
  <dcterms:modified xsi:type="dcterms:W3CDTF">2022-06-07T14:40:54Z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-1634259560</vt:i4>
  </property>
  <property fmtid="{D5CDD505-2E9C-101B-9397-08002B2CF9AE}" pid="3" name="_ReviewCycleID">
    <vt:i4>-1634259560</vt:i4>
  </property>
  <property fmtid="{D5CDD505-2E9C-101B-9397-08002B2CF9AE}" pid="4" name="_NewReviewCycle">
    <vt:lpwstr/>
  </property>
  <property fmtid="{D5CDD505-2E9C-101B-9397-08002B2CF9AE}" pid="5" name="_EmailEntryID">
    <vt:lpwstr>00000000913E72BB21E899489BDF0194266A91520700B8A67F5FFC61EA4B87A8AC9B4915F8E400000000010C0000B8A67F5FFC61EA4B87A8AC9B4915F8E400039F7ED72F0000</vt:lpwstr>
  </property>
  <property fmtid="{D5CDD505-2E9C-101B-9397-08002B2CF9AE}" pid="6" name="_EmailStoreID0">
    <vt:lpwstr>0000000038A1BB1005E5101AA1BB08002B2A56C20000454D534D44422E444C4C00000000000000001B55FA20AA6611CD9BC800AA002FC45A0C000000564272616D626C6540736F732E74657861732E676F76002F6F3D45786368616E67654C6162732F6F753D45786368616E67652041646D696E69737472617469766520477</vt:lpwstr>
  </property>
  <property fmtid="{D5CDD505-2E9C-101B-9397-08002B2CF9AE}" pid="7" name="_EmailStoreID1">
    <vt:lpwstr>26F7570202846594449424F484632335350444C54292F636E3D526563697069656E74732F636E3D61636365373034353262393234363935386463346535386635353833326263392D564272616D626C6500E94632F440000000020000001000000056004200720061006D0062006C006500400073006F0073002E0074006500</vt:lpwstr>
  </property>
  <property fmtid="{D5CDD505-2E9C-101B-9397-08002B2CF9AE}" pid="8" name="_EmailStoreID2">
    <vt:lpwstr>7800610073002E0067006F00760000000000</vt:lpwstr>
  </property>
</Properties>
</file>